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Scanned Documents\Vatsal\APMI Fees Calculation\Care PMS Large &amp; Midcap Fees Calculation\"/>
    </mc:Choice>
  </mc:AlternateContent>
  <xr:revisionPtr revIDLastSave="0" documentId="8_{5FEE0B60-6181-4820-B6C9-B444BBCF37AD}" xr6:coauthVersionLast="47" xr6:coauthVersionMax="47" xr10:uidLastSave="{00000000-0000-0000-0000-000000000000}"/>
  <bookViews>
    <workbookView xWindow="-108" yWindow="-108" windowWidth="23256" windowHeight="12576" tabRatio="830" xr2:uid="{00000000-000D-0000-FFFF-FFFF00000000}"/>
  </bookViews>
  <sheets>
    <sheet name="Fixed Fees" sheetId="7" r:id="rId1"/>
    <sheet name="Hybrid Fees" sheetId="8"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8" l="1"/>
  <c r="B40" i="8" s="1"/>
  <c r="B41" i="8" s="1"/>
  <c r="B42" i="8" s="1"/>
  <c r="B43" i="8" s="1"/>
  <c r="B44" i="8" s="1"/>
  <c r="B45" i="8" s="1"/>
  <c r="B46" i="8" s="1"/>
  <c r="B47" i="8" s="1"/>
  <c r="B48" i="8" s="1"/>
  <c r="J12" i="8"/>
  <c r="H12" i="8"/>
  <c r="F12" i="8"/>
  <c r="F24" i="8" l="1"/>
  <c r="F13" i="8"/>
  <c r="F14" i="8" s="1"/>
  <c r="H24" i="8"/>
  <c r="H13" i="8"/>
  <c r="H14" i="8" s="1"/>
  <c r="J24" i="8"/>
  <c r="J13" i="8"/>
  <c r="J14" i="8" s="1"/>
  <c r="J16" i="8" l="1"/>
  <c r="J25" i="8"/>
  <c r="H16" i="8"/>
  <c r="H25" i="8"/>
  <c r="F16" i="8"/>
  <c r="F25" i="8"/>
  <c r="F19" i="8" l="1"/>
  <c r="F18" i="8"/>
  <c r="H19" i="8"/>
  <c r="H18" i="8"/>
  <c r="J19" i="8"/>
  <c r="J18" i="8"/>
  <c r="J20" i="8" l="1"/>
  <c r="J21" i="8" s="1"/>
  <c r="J23" i="8" s="1"/>
  <c r="H20" i="8"/>
  <c r="H21" i="8" s="1"/>
  <c r="H23" i="8" s="1"/>
  <c r="F20" i="8"/>
  <c r="F21" i="8" s="1"/>
  <c r="F23" i="8" s="1"/>
  <c r="F35" i="8" l="1"/>
  <c r="F26" i="8"/>
  <c r="F28" i="8" s="1"/>
  <c r="F29" i="8" s="1"/>
  <c r="F31" i="8" s="1"/>
  <c r="H35" i="8"/>
  <c r="H26" i="8"/>
  <c r="H28" i="8" s="1"/>
  <c r="H29" i="8" s="1"/>
  <c r="H31" i="8" s="1"/>
  <c r="J35" i="8"/>
  <c r="J26" i="8"/>
  <c r="J28" i="8" s="1"/>
  <c r="J29" i="8" s="1"/>
  <c r="J31" i="8" s="1"/>
  <c r="J32" i="8" l="1"/>
  <c r="J34" i="8"/>
  <c r="H32" i="8"/>
  <c r="H34" i="8"/>
  <c r="F32" i="8"/>
  <c r="F34" i="8"/>
  <c r="B26" i="7" l="1"/>
  <c r="B27" i="7" s="1"/>
  <c r="B28" i="7" s="1"/>
  <c r="B29" i="7" s="1"/>
  <c r="B30" i="7" s="1"/>
  <c r="B31" i="7" l="1"/>
  <c r="J10" i="7" l="1"/>
  <c r="H10" i="7"/>
  <c r="F10" i="7"/>
  <c r="J11" i="7" l="1"/>
  <c r="J12" i="7" s="1"/>
  <c r="J14" i="7" s="1"/>
  <c r="H11" i="7"/>
  <c r="H12" i="7" s="1"/>
  <c r="F11" i="7"/>
  <c r="F12" i="7" s="1"/>
  <c r="F14" i="7" s="1"/>
  <c r="F16" i="7" l="1"/>
  <c r="J17" i="7"/>
  <c r="J16" i="7"/>
  <c r="H14" i="7"/>
  <c r="J18" i="7" l="1"/>
  <c r="J19" i="7" s="1"/>
  <c r="J21" i="7" s="1"/>
  <c r="J22" i="7" s="1"/>
  <c r="F17" i="7"/>
  <c r="F18" i="7" s="1"/>
  <c r="F19" i="7" s="1"/>
  <c r="H17" i="7"/>
  <c r="H16" i="7"/>
  <c r="H18" i="7" s="1"/>
  <c r="F21" i="7" l="1"/>
  <c r="F22" i="7" s="1"/>
  <c r="H19" i="7"/>
  <c r="H21" i="7" s="1"/>
  <c r="H22" i="7" s="1"/>
</calcChain>
</file>

<file path=xl/sharedStrings.xml><?xml version="1.0" encoding="utf-8"?>
<sst xmlns="http://schemas.openxmlformats.org/spreadsheetml/2006/main" count="142" uniqueCount="92">
  <si>
    <t>Assumptions</t>
  </si>
  <si>
    <t>Management Fee (%age per annum)</t>
  </si>
  <si>
    <t>Capital Contribution (Rs.)</t>
  </si>
  <si>
    <t>Gain of</t>
  </si>
  <si>
    <t>Loss of</t>
  </si>
  <si>
    <t>No Change</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</si>
  <si>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</si>
  <si>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</si>
  <si>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</si>
  <si>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</si>
  <si>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</si>
  <si>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</si>
  <si>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</si>
  <si>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</si>
  <si>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</si>
  <si>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</si>
  <si>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</si>
  <si>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</si>
  <si>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</si>
  <si>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</si>
  <si>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</si>
  <si>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</si>
  <si>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</si>
  <si>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</si>
  <si>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</si>
  <si>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</si>
  <si>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</si>
  <si>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</si>
  <si>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</si>
  <si>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</si>
  <si>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</si>
  <si>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</si>
  <si>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</si>
  <si>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</si>
  <si>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</si>
  <si>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</si>
  <si>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</si>
  <si>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d</t>
  </si>
  <si>
    <t>All Fees and charges are subject to GST.</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</si>
  <si>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</si>
  <si>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</si>
  <si>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</si>
  <si>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</si>
  <si>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</si>
  <si>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</si>
  <si>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</si>
  <si>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</si>
  <si>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</si>
  <si>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</si>
  <si>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ix = iii + viii</t>
  </si>
  <si>
    <t>x = ((ix - i) / i) %</t>
  </si>
  <si>
    <t xml:space="preserve">Notes: </t>
  </si>
  <si>
    <t xml:space="preserve">Portfolio Managers are advised to also refer to the illustrations provided in Annexure 4A of Master Circular for Portfolio Managers dated June 07, 2024.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</si>
  <si>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</si>
  <si>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</si>
  <si>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</si>
  <si>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</si>
  <si>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</si>
  <si>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</si>
  <si>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</si>
  <si>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</si>
  <si>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</si>
  <si>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</si>
  <si>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</si>
  <si>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</si>
  <si>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</si>
  <si>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</si>
  <si>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</si>
  <si>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</si>
  <si>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</si>
  <si>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</si>
  <si>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t xml:space="preserve">If </t>
    </r>
    <r>
      <rPr>
        <b/>
        <sz val="11"/>
        <color theme="1"/>
        <rFont val="Cambria"/>
        <family val="1"/>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</si>
  <si>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</si>
  <si>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</si>
  <si>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</si>
  <si>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</si>
  <si>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</si>
  <si>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</si>
  <si>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</si>
  <si>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</si>
  <si>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</si>
  <si>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</si>
  <si>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</si>
  <si>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t>High Water Mark to be carried forward for next year.</t>
    </r>
    <r>
      <rPr>
        <b/>
        <sz val="11"/>
        <color theme="1"/>
        <rFont val="Cambria"/>
        <family val="1"/>
      </rPr>
      <t xml:space="preserve"> When performance fee is charged from the portfolio itself</t>
    </r>
    <r>
      <rPr>
        <sz val="11"/>
        <color theme="1"/>
        <rFont val="Cambria"/>
        <family val="1"/>
      </rPr>
      <t>.</t>
    </r>
  </si>
  <si>
    <t>xvii</t>
  </si>
  <si>
    <t>xvii = Max (x , xv)</t>
  </si>
  <si>
    <r>
      <t xml:space="preserve">High Water Mark to be carried forward for next year. </t>
    </r>
    <r>
      <rPr>
        <b/>
        <sz val="11"/>
        <color theme="1"/>
        <rFont val="Cambria"/>
        <family val="1"/>
      </rPr>
      <t>When performance fee is paid separately by the investor to the PM</t>
    </r>
    <r>
      <rPr>
        <sz val="11"/>
        <color theme="1"/>
        <rFont val="Cambria"/>
        <family val="1"/>
      </rPr>
      <t>.</t>
    </r>
  </si>
  <si>
    <t>xvii = Max (ix , x)</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</si>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</sst>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Red]\-#,##0.00\ "/>
    <numFmt numFmtId="165" formatCode="#,##0_ ;[Red]\-#,##0\ "/>
  </numFmts>
  <fonts count="4" x14ac:knownFonts="1">
    <font>
      <sz val="11"/>
      <color theme="1"/>
      <name val="Calibri"/>
      <family val="2"/>
      <scheme val="minor"/>
    </font>
    <font>
      <sz val="11"/>
      <color theme="1"/>
      <name val="Calibri"/>
      <family val="2"/>
      <scheme val="minor"/>
    </font>
    <font>
      <sz val="11"/>
      <color theme="1"/>
      <name val="Cambria"/>
      <family val="1"/>
    </font>
    <font>
      <b/>
      <sz val="11"/>
      <color theme="1"/>
      <name val="Cambria"/>
      <family val="1"/>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3"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0" borderId="11" xfId="0" applyFont="1" applyBorder="1" applyAlignment="1">
      <alignment vertical="center"/>
    </xf>
    <xf numFmtId="10" fontId="2" fillId="0" borderId="1" xfId="0" applyNumberFormat="1" applyFont="1" applyBorder="1" applyAlignment="1">
      <alignment vertical="center"/>
    </xf>
    <xf numFmtId="0" fontId="2" fillId="0" borderId="1" xfId="0" applyFont="1" applyBorder="1" applyAlignment="1">
      <alignment vertical="center" wrapText="1"/>
    </xf>
    <xf numFmtId="10" fontId="2" fillId="0" borderId="3" xfId="0" applyNumberFormat="1" applyFont="1" applyBorder="1" applyAlignment="1">
      <alignment vertical="center"/>
    </xf>
    <xf numFmtId="0" fontId="2" fillId="0" borderId="3" xfId="0" applyFont="1" applyBorder="1" applyAlignment="1">
      <alignment vertical="center"/>
    </xf>
    <xf numFmtId="0" fontId="2" fillId="0" borderId="17"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horizontal="right" vertical="center"/>
    </xf>
    <xf numFmtId="9" fontId="3" fillId="0" borderId="4" xfId="0" applyNumberFormat="1" applyFont="1" applyBorder="1" applyAlignment="1">
      <alignment horizontal="left" vertical="center"/>
    </xf>
    <xf numFmtId="9" fontId="3" fillId="0" borderId="18" xfId="0" applyNumberFormat="1" applyFont="1" applyBorder="1" applyAlignment="1">
      <alignment horizontal="left" vertical="center"/>
    </xf>
    <xf numFmtId="0" fontId="2" fillId="0" borderId="1" xfId="0" quotePrefix="1" applyFont="1" applyBorder="1" applyAlignment="1">
      <alignment vertical="center" wrapText="1"/>
    </xf>
    <xf numFmtId="0" fontId="2" fillId="0" borderId="5" xfId="0" applyFont="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165" fontId="2" fillId="0" borderId="1" xfId="0" applyNumberFormat="1" applyFont="1" applyBorder="1" applyAlignment="1">
      <alignment horizontal="right" vertical="center"/>
    </xf>
    <xf numFmtId="165" fontId="2" fillId="0" borderId="11" xfId="0" applyNumberFormat="1" applyFont="1" applyBorder="1" applyAlignment="1">
      <alignment horizontal="right"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0" fontId="2" fillId="0" borderId="1" xfId="2" applyNumberFormat="1" applyFont="1" applyBorder="1" applyAlignment="1">
      <alignment horizontal="right" vertical="center"/>
    </xf>
    <xf numFmtId="10" fontId="2" fillId="0" borderId="11" xfId="2" applyNumberFormat="1" applyFont="1" applyBorder="1" applyAlignment="1">
      <alignment horizontal="right" vertical="center"/>
    </xf>
    <xf numFmtId="43" fontId="2" fillId="0" borderId="1" xfId="1" applyFont="1" applyBorder="1" applyAlignment="1">
      <alignment horizontal="right" vertical="center"/>
    </xf>
    <xf numFmtId="43" fontId="2" fillId="0" borderId="11" xfId="1" applyFont="1" applyBorder="1" applyAlignment="1">
      <alignment horizontal="right" vertical="center"/>
    </xf>
    <xf numFmtId="164" fontId="2" fillId="0" borderId="1" xfId="0" applyNumberFormat="1" applyFont="1" applyBorder="1" applyAlignment="1">
      <alignment horizontal="right" vertical="center"/>
    </xf>
    <xf numFmtId="164" fontId="2" fillId="0" borderId="11" xfId="0" applyNumberFormat="1" applyFont="1" applyBorder="1" applyAlignment="1">
      <alignment horizontal="right"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right" vertical="center"/>
    </xf>
    <xf numFmtId="9" fontId="3" fillId="0" borderId="1" xfId="0" applyNumberFormat="1" applyFont="1" applyBorder="1" applyAlignment="1">
      <alignment horizontal="left"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3" fillId="0" borderId="16"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17" xfId="0" applyFont="1" applyBorder="1" applyAlignment="1">
      <alignment vertical="center" wrapText="1"/>
    </xf>
    <xf numFmtId="0" fontId="3" fillId="0" borderId="22" xfId="0" applyFont="1" applyBorder="1" applyAlignment="1">
      <alignment horizontal="center" vertical="center" wrapText="1"/>
    </xf>
    <xf numFmtId="0" fontId="2" fillId="0" borderId="6"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3" fontId="2" fillId="2" borderId="1" xfId="0" applyNumberFormat="1" applyFont="1" applyFill="1" applyBorder="1" applyAlignment="1">
      <alignmen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E3" sqref="E3"/>
    </sheetView>
  </sheetViews>
  <sheetFormatPr defaultColWidth="8.77734375" defaultRowHeight="13.8" x14ac:dyDescent="0.3"/>
  <cols>
    <col min="1" max="1" width="8.77734375" style="4"/>
    <col min="2" max="2" width="5.44140625" style="1" customWidth="1"/>
    <col min="3" max="3" width="48" style="2" customWidth="1"/>
    <col min="4" max="4" width="4.5546875" style="3" customWidth="1"/>
    <col min="5" max="5" width="18.44140625" style="2" customWidth="1"/>
    <col min="6" max="6" width="8.44140625" style="4" customWidth="1"/>
    <col min="7" max="7" width="5.77734375" style="4" customWidth="1"/>
    <col min="8" max="8" width="8.44140625" style="4" customWidth="1"/>
    <col min="9" max="9" width="6.109375" style="4" bestFit="1" customWidth="1"/>
    <col min="10" max="10" width="10.77734375" style="4" customWidth="1"/>
    <col min="11" max="11" width="4.21875" style="4" bestFit="1" customWidth="1"/>
    <col min="12" max="16384" width="8.77734375" style="4"/>
  </cols>
  <sheetData>
    <row r="1" spans="3:11" ht="14.4" thickBot="1" x14ac:dyDescent="0.35"/>
    <row r="2" spans="3:11" x14ac:dyDescent="0.3">
      <c r="C2" s="5" t="s">
        <v>0</v>
      </c>
      <c r="D2" s="6"/>
      <c r="E2" s="7"/>
      <c r="F2" s="8"/>
      <c r="G2" s="8"/>
      <c r="H2" s="8"/>
      <c r="I2" s="8"/>
      <c r="J2" s="8"/>
      <c r="K2" s="9"/>
    </row>
    <row r="3" spans="3:11" x14ac:dyDescent="0.3">
      <c r="C3" s="10" t="s">
        <v>2</v>
      </c>
      <c r="D3" s="11" t="s">
        <v>14</v>
      </c>
      <c r="E3" s="69">
        <v>5000000</v>
      </c>
      <c r="F3" s="12"/>
      <c r="G3" s="12"/>
      <c r="H3" s="12"/>
      <c r="I3" s="12"/>
      <c r="J3" s="12"/>
      <c r="K3" s="13"/>
    </row>
    <row r="4" spans="3:11" x14ac:dyDescent="0.3">
      <c r="C4" s="10" t="s">
        <v>1</v>
      </c>
      <c r="D4" s="11" t="s">
        <v>15</v>
      </c>
      <c r="E4" s="14">
        <v>0.02</v>
      </c>
      <c r="F4" s="12"/>
      <c r="G4" s="12"/>
      <c r="H4" s="12"/>
      <c r="I4" s="12"/>
      <c r="J4" s="12"/>
      <c r="K4" s="13"/>
    </row>
    <row r="5" spans="3:11" x14ac:dyDescent="0.3">
      <c r="C5" s="10" t="s">
        <v>36</v>
      </c>
      <c r="D5" s="11" t="s">
        <v>16</v>
      </c>
      <c r="E5" s="14">
        <v>1.5E-3</v>
      </c>
      <c r="F5" s="12"/>
      <c r="G5" s="12"/>
      <c r="H5" s="12"/>
      <c r="I5" s="12"/>
      <c r="J5" s="12"/>
      <c r="K5" s="13"/>
    </row>
    <row r="6" spans="3:11" x14ac:dyDescent="0.3">
      <c r="C6" s="10" t="s">
        <v>40</v>
      </c>
      <c r="D6" s="11" t="s">
        <v>37</v>
      </c>
      <c r="E6" s="14">
        <v>2E-3</v>
      </c>
      <c r="F6" s="12"/>
      <c r="G6" s="12"/>
      <c r="H6" s="12"/>
      <c r="I6" s="12"/>
      <c r="J6" s="12"/>
      <c r="K6" s="13"/>
    </row>
    <row r="7" spans="3:11" ht="14.4" thickBot="1" x14ac:dyDescent="0.35">
      <c r="C7" s="10"/>
      <c r="D7" s="11"/>
      <c r="E7" s="15"/>
      <c r="F7" s="16"/>
      <c r="G7" s="17"/>
      <c r="H7" s="17"/>
      <c r="I7" s="17"/>
      <c r="J7" s="17"/>
      <c r="K7" s="18"/>
    </row>
    <row r="8" spans="3:11" ht="14.4" thickBot="1" x14ac:dyDescent="0.35">
      <c r="C8" s="47" t="s">
        <v>34</v>
      </c>
      <c r="D8" s="48"/>
      <c r="E8" s="49"/>
      <c r="F8" s="50" t="s">
        <v>11</v>
      </c>
      <c r="G8" s="51"/>
      <c r="H8" s="50" t="s">
        <v>12</v>
      </c>
      <c r="I8" s="51"/>
      <c r="J8" s="50" t="s">
        <v>13</v>
      </c>
      <c r="K8" s="51"/>
    </row>
    <row r="9" spans="3:11" x14ac:dyDescent="0.3">
      <c r="C9" s="47"/>
      <c r="D9" s="48"/>
      <c r="E9" s="48"/>
      <c r="F9" s="20" t="s">
        <v>3</v>
      </c>
      <c r="G9" s="21">
        <v>0.2</v>
      </c>
      <c r="H9" s="20" t="s">
        <v>4</v>
      </c>
      <c r="I9" s="21">
        <v>-0.2</v>
      </c>
      <c r="J9" s="20" t="s">
        <v>5</v>
      </c>
      <c r="K9" s="22">
        <v>0</v>
      </c>
    </row>
    <row r="10" spans="3:11" x14ac:dyDescent="0.3">
      <c r="C10" s="10" t="s">
        <v>10</v>
      </c>
      <c r="D10" s="11" t="s">
        <v>17</v>
      </c>
      <c r="E10" s="23" t="s">
        <v>27</v>
      </c>
      <c r="F10" s="36">
        <f>+$E$3</f>
        <v>5000000</v>
      </c>
      <c r="G10" s="36"/>
      <c r="H10" s="36">
        <f>+$E$3</f>
        <v>5000000</v>
      </c>
      <c r="I10" s="36"/>
      <c r="J10" s="36">
        <f>+$E$3</f>
        <v>5000000</v>
      </c>
      <c r="K10" s="37"/>
    </row>
    <row r="11" spans="3:11" x14ac:dyDescent="0.3">
      <c r="C11" s="10" t="s">
        <v>31</v>
      </c>
      <c r="D11" s="11" t="s">
        <v>18</v>
      </c>
      <c r="E11" s="23" t="s">
        <v>28</v>
      </c>
      <c r="F11" s="36">
        <f>F10*G9</f>
        <v>1000000</v>
      </c>
      <c r="G11" s="36"/>
      <c r="H11" s="36">
        <f>H10*I9</f>
        <v>-1000000</v>
      </c>
      <c r="I11" s="36"/>
      <c r="J11" s="43">
        <f>J10*K9</f>
        <v>0</v>
      </c>
      <c r="K11" s="44"/>
    </row>
    <row r="12" spans="3:11" x14ac:dyDescent="0.3">
      <c r="C12" s="10" t="s">
        <v>6</v>
      </c>
      <c r="D12" s="11" t="s">
        <v>19</v>
      </c>
      <c r="E12" s="23" t="s">
        <v>29</v>
      </c>
      <c r="F12" s="36">
        <f>F10+F11</f>
        <v>6000000</v>
      </c>
      <c r="G12" s="36"/>
      <c r="H12" s="36">
        <f>H10+H11</f>
        <v>4000000</v>
      </c>
      <c r="I12" s="36"/>
      <c r="J12" s="36">
        <f>J10+J11</f>
        <v>5000000</v>
      </c>
      <c r="K12" s="37"/>
    </row>
    <row r="13" spans="3:11" x14ac:dyDescent="0.3">
      <c r="C13" s="38"/>
      <c r="D13" s="39"/>
      <c r="E13" s="39"/>
      <c r="F13" s="39"/>
      <c r="G13" s="39"/>
      <c r="H13" s="39"/>
      <c r="I13" s="39"/>
      <c r="J13" s="39"/>
      <c r="K13" s="40"/>
    </row>
    <row r="14" spans="3:11" x14ac:dyDescent="0.3">
      <c r="C14" s="10" t="s">
        <v>47</v>
      </c>
      <c r="D14" s="11" t="s">
        <v>20</v>
      </c>
      <c r="E14" s="23" t="s">
        <v>30</v>
      </c>
      <c r="F14" s="45">
        <f>(F10+F12)/2</f>
        <v>5500000</v>
      </c>
      <c r="G14" s="45"/>
      <c r="H14" s="45">
        <f>(H10+H12)/2</f>
        <v>4500000</v>
      </c>
      <c r="I14" s="45"/>
      <c r="J14" s="45">
        <f>(J10+J12)/2</f>
        <v>5000000</v>
      </c>
      <c r="K14" s="46"/>
    </row>
    <row r="15" spans="3:11" x14ac:dyDescent="0.3">
      <c r="C15" s="38"/>
      <c r="D15" s="39"/>
      <c r="E15" s="39"/>
      <c r="F15" s="39"/>
      <c r="G15" s="39"/>
      <c r="H15" s="39"/>
      <c r="I15" s="39"/>
      <c r="J15" s="39"/>
      <c r="K15" s="40"/>
    </row>
    <row r="16" spans="3:11" x14ac:dyDescent="0.3">
      <c r="C16" s="10" t="s">
        <v>32</v>
      </c>
      <c r="D16" s="11" t="s">
        <v>21</v>
      </c>
      <c r="E16" s="23" t="s">
        <v>39</v>
      </c>
      <c r="F16" s="36">
        <f>+F14*-$E$5</f>
        <v>-8250</v>
      </c>
      <c r="G16" s="36"/>
      <c r="H16" s="36">
        <f>+H14*-$E$5</f>
        <v>-6750</v>
      </c>
      <c r="I16" s="36"/>
      <c r="J16" s="36">
        <f>+J14*-$E$5</f>
        <v>-7500</v>
      </c>
      <c r="K16" s="37"/>
    </row>
    <row r="17" spans="2:11" x14ac:dyDescent="0.3">
      <c r="C17" s="10" t="s">
        <v>40</v>
      </c>
      <c r="D17" s="11" t="s">
        <v>22</v>
      </c>
      <c r="E17" s="23" t="s">
        <v>41</v>
      </c>
      <c r="F17" s="36">
        <f>+F14*-$E$6</f>
        <v>-11000</v>
      </c>
      <c r="G17" s="36"/>
      <c r="H17" s="36">
        <f>+H14*-$E$6</f>
        <v>-9000</v>
      </c>
      <c r="I17" s="36"/>
      <c r="J17" s="36">
        <f>+J14*-$E$6</f>
        <v>-10000</v>
      </c>
      <c r="K17" s="37"/>
    </row>
    <row r="18" spans="2:11" x14ac:dyDescent="0.3">
      <c r="C18" s="10" t="s">
        <v>33</v>
      </c>
      <c r="D18" s="11" t="s">
        <v>23</v>
      </c>
      <c r="E18" s="15" t="s">
        <v>42</v>
      </c>
      <c r="F18" s="36">
        <f>+(F14+F16+F17)*-$E$4</f>
        <v>-109615</v>
      </c>
      <c r="G18" s="36"/>
      <c r="H18" s="36">
        <f>+(H14+H16+H17)*-$E$4</f>
        <v>-89685</v>
      </c>
      <c r="I18" s="36"/>
      <c r="J18" s="36">
        <f>+(J14+J16+J17)*-$E$4</f>
        <v>-99650</v>
      </c>
      <c r="K18" s="37"/>
    </row>
    <row r="19" spans="2:11" x14ac:dyDescent="0.3">
      <c r="C19" s="10" t="s">
        <v>7</v>
      </c>
      <c r="D19" s="11" t="s">
        <v>24</v>
      </c>
      <c r="E19" s="15" t="s">
        <v>43</v>
      </c>
      <c r="F19" s="36">
        <f>+F16+F18+F17</f>
        <v>-128865</v>
      </c>
      <c r="G19" s="36"/>
      <c r="H19" s="36">
        <f>+H16+H18+H17</f>
        <v>-105435</v>
      </c>
      <c r="I19" s="36"/>
      <c r="J19" s="36">
        <f>+J16+J18+J17</f>
        <v>-117150</v>
      </c>
      <c r="K19" s="37"/>
    </row>
    <row r="20" spans="2:11" x14ac:dyDescent="0.3">
      <c r="C20" s="38"/>
      <c r="D20" s="39"/>
      <c r="E20" s="39"/>
      <c r="F20" s="39"/>
      <c r="G20" s="39"/>
      <c r="H20" s="39"/>
      <c r="I20" s="39"/>
      <c r="J20" s="39"/>
      <c r="K20" s="40"/>
    </row>
    <row r="21" spans="2:11" x14ac:dyDescent="0.3">
      <c r="C21" s="10" t="s">
        <v>8</v>
      </c>
      <c r="D21" s="11" t="s">
        <v>25</v>
      </c>
      <c r="E21" s="15" t="s">
        <v>49</v>
      </c>
      <c r="F21" s="36">
        <f>F12+F19</f>
        <v>5871135</v>
      </c>
      <c r="G21" s="36"/>
      <c r="H21" s="36">
        <f>H12+H19</f>
        <v>3894565</v>
      </c>
      <c r="I21" s="36"/>
      <c r="J21" s="36">
        <f>J12+J19</f>
        <v>4882850</v>
      </c>
      <c r="K21" s="37"/>
    </row>
    <row r="22" spans="2:11" x14ac:dyDescent="0.3">
      <c r="C22" s="10" t="s">
        <v>9</v>
      </c>
      <c r="D22" s="11" t="s">
        <v>26</v>
      </c>
      <c r="E22" s="15" t="s">
        <v>50</v>
      </c>
      <c r="F22" s="41">
        <f>+F21/F10-1</f>
        <v>0.17422699999999991</v>
      </c>
      <c r="G22" s="41"/>
      <c r="H22" s="41">
        <f>+H21/H10-1</f>
        <v>-0.22108700000000003</v>
      </c>
      <c r="I22" s="41"/>
      <c r="J22" s="41">
        <f>+J21/J10-1</f>
        <v>-2.3429999999999951E-2</v>
      </c>
      <c r="K22" s="42"/>
    </row>
    <row r="23" spans="2:11" x14ac:dyDescent="0.3">
      <c r="C23" s="10"/>
      <c r="D23" s="11"/>
      <c r="E23" s="15"/>
      <c r="F23" s="12"/>
      <c r="G23" s="12"/>
      <c r="H23" s="12"/>
      <c r="I23" s="12"/>
      <c r="J23" s="12"/>
      <c r="K23" s="13"/>
    </row>
    <row r="24" spans="2:11" ht="14.4" thickBot="1" x14ac:dyDescent="0.35">
      <c r="B24" s="24"/>
      <c r="C24" s="30" t="s">
        <v>51</v>
      </c>
      <c r="D24" s="31"/>
      <c r="E24" s="31"/>
      <c r="F24" s="31"/>
      <c r="G24" s="31"/>
      <c r="H24" s="31"/>
      <c r="I24" s="31"/>
      <c r="J24" s="31"/>
      <c r="K24" s="32"/>
    </row>
    <row r="25" spans="2:11" s="25" customFormat="1" ht="41.25" customHeight="1" thickBot="1" x14ac:dyDescent="0.35">
      <c r="B25" s="19">
        <v>1</v>
      </c>
      <c r="C25" s="27" t="s">
        <v>53</v>
      </c>
      <c r="D25" s="28"/>
      <c r="E25" s="28"/>
      <c r="F25" s="28"/>
      <c r="G25" s="28"/>
      <c r="H25" s="28"/>
      <c r="I25" s="28"/>
      <c r="J25" s="28"/>
      <c r="K25" s="29"/>
    </row>
    <row r="26" spans="2:11" s="25" customFormat="1" ht="37.5" customHeight="1" thickBot="1" x14ac:dyDescent="0.35">
      <c r="B26" s="19">
        <f t="shared" ref="B26:B30" si="0">+B25+1</f>
        <v>2</v>
      </c>
      <c r="C26" s="27" t="s">
        <v>45</v>
      </c>
      <c r="D26" s="28"/>
      <c r="E26" s="28"/>
      <c r="F26" s="28"/>
      <c r="G26" s="28"/>
      <c r="H26" s="28"/>
      <c r="I26" s="28"/>
      <c r="J26" s="28"/>
      <c r="K26" s="29"/>
    </row>
    <row r="27" spans="2:11" s="25" customFormat="1" ht="33.75" customHeight="1" thickBot="1" x14ac:dyDescent="0.35">
      <c r="B27" s="19">
        <f t="shared" si="0"/>
        <v>3</v>
      </c>
      <c r="C27" s="27" t="s">
        <v>44</v>
      </c>
      <c r="D27" s="28"/>
      <c r="E27" s="28"/>
      <c r="F27" s="28"/>
      <c r="G27" s="28"/>
      <c r="H27" s="28"/>
      <c r="I27" s="28"/>
      <c r="J27" s="28"/>
      <c r="K27" s="29"/>
    </row>
    <row r="28" spans="2:11" s="25" customFormat="1" ht="29.25" customHeight="1" thickBot="1" x14ac:dyDescent="0.35">
      <c r="B28" s="19">
        <f t="shared" si="0"/>
        <v>4</v>
      </c>
      <c r="C28" s="33" t="s">
        <v>35</v>
      </c>
      <c r="D28" s="34"/>
      <c r="E28" s="34"/>
      <c r="F28" s="34"/>
      <c r="G28" s="34"/>
      <c r="H28" s="34"/>
      <c r="I28" s="34"/>
      <c r="J28" s="34"/>
      <c r="K28" s="35"/>
    </row>
    <row r="29" spans="2:11" s="25" customFormat="1" ht="33.75" customHeight="1" thickBot="1" x14ac:dyDescent="0.35">
      <c r="B29" s="19">
        <f t="shared" si="0"/>
        <v>5</v>
      </c>
      <c r="C29" s="27" t="s">
        <v>46</v>
      </c>
      <c r="D29" s="28"/>
      <c r="E29" s="28"/>
      <c r="F29" s="28"/>
      <c r="G29" s="28"/>
      <c r="H29" s="28"/>
      <c r="I29" s="28"/>
      <c r="J29" s="28"/>
      <c r="K29" s="29"/>
    </row>
    <row r="30" spans="2:11" s="25" customFormat="1" ht="14.4" thickBot="1" x14ac:dyDescent="0.35">
      <c r="B30" s="19">
        <f t="shared" si="0"/>
        <v>6</v>
      </c>
      <c r="C30" s="27" t="s">
        <v>38</v>
      </c>
      <c r="D30" s="28"/>
      <c r="E30" s="28"/>
      <c r="F30" s="28"/>
      <c r="G30" s="28"/>
      <c r="H30" s="28"/>
      <c r="I30" s="28"/>
      <c r="J30" s="28"/>
      <c r="K30" s="29"/>
    </row>
    <row r="31" spans="2:11" s="25" customFormat="1" ht="34.5" customHeight="1" thickBot="1" x14ac:dyDescent="0.35">
      <c r="B31" s="19">
        <f t="shared" ref="B31" si="1">+B30+1</f>
        <v>7</v>
      </c>
      <c r="C31" s="27" t="s">
        <v>48</v>
      </c>
      <c r="D31" s="28"/>
      <c r="E31" s="28"/>
      <c r="F31" s="28"/>
      <c r="G31" s="28"/>
      <c r="H31" s="28"/>
      <c r="I31" s="28"/>
      <c r="J31" s="28"/>
      <c r="K31" s="29"/>
    </row>
    <row r="32" spans="2:11" ht="28.5" customHeight="1" thickBot="1" x14ac:dyDescent="0.35">
      <c r="B32" s="19">
        <v>8</v>
      </c>
      <c r="C32" s="27" t="s">
        <v>52</v>
      </c>
      <c r="D32" s="28"/>
      <c r="E32" s="28"/>
      <c r="F32" s="28"/>
      <c r="G32" s="28"/>
      <c r="H32" s="28"/>
      <c r="I32" s="28"/>
      <c r="J32" s="28"/>
      <c r="K32" s="29"/>
    </row>
  </sheetData>
  <mergeCells count="46">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E792-A50B-4742-95DC-B8349A2DEECA}">
  <dimension ref="B1:M49"/>
  <sheetViews>
    <sheetView workbookViewId="0">
      <selection activeCell="C15" sqref="C15:K15"/>
    </sheetView>
  </sheetViews>
  <sheetFormatPr defaultColWidth="8.77734375" defaultRowHeight="13.8" x14ac:dyDescent="0.3"/>
  <cols>
    <col min="1" max="1" width="8.77734375" style="4"/>
    <col min="2" max="2" width="5.44140625" style="1" customWidth="1"/>
    <col min="3" max="3" width="56.21875" style="2" customWidth="1"/>
    <col min="4" max="4" width="4.5546875" style="3" customWidth="1"/>
    <col min="5" max="5" width="17.77734375" style="2" customWidth="1"/>
    <col min="6" max="6" width="10.44140625" style="4" bestFit="1" customWidth="1"/>
    <col min="7" max="7" width="5.44140625" style="4" bestFit="1" customWidth="1"/>
    <col min="8" max="8" width="10.44140625" style="4" customWidth="1"/>
    <col min="9" max="9" width="6.109375" style="4" bestFit="1" customWidth="1"/>
    <col min="10" max="10" width="12.21875" style="4" customWidth="1"/>
    <col min="11" max="11" width="4.21875" style="4" bestFit="1" customWidth="1"/>
    <col min="12" max="12" width="9.77734375" style="4" bestFit="1" customWidth="1"/>
    <col min="13" max="13" width="3.5546875" style="4" bestFit="1" customWidth="1"/>
    <col min="14" max="16384" width="8.77734375" style="4"/>
  </cols>
  <sheetData>
    <row r="1" spans="3:13" ht="14.4" thickBot="1" x14ac:dyDescent="0.35"/>
    <row r="2" spans="3:13" x14ac:dyDescent="0.3">
      <c r="C2" s="5" t="s">
        <v>0</v>
      </c>
      <c r="D2" s="6"/>
      <c r="E2" s="7"/>
      <c r="F2" s="8"/>
      <c r="G2" s="8"/>
      <c r="H2" s="8"/>
      <c r="I2" s="8"/>
      <c r="J2" s="8"/>
      <c r="K2" s="8"/>
      <c r="L2" s="8"/>
      <c r="M2" s="9"/>
    </row>
    <row r="3" spans="3:13" x14ac:dyDescent="0.3">
      <c r="C3" s="10" t="s">
        <v>2</v>
      </c>
      <c r="D3" s="11" t="s">
        <v>14</v>
      </c>
      <c r="E3" s="69">
        <v>5000000</v>
      </c>
      <c r="F3" s="12"/>
      <c r="G3" s="12"/>
      <c r="H3" s="12"/>
      <c r="I3" s="12"/>
      <c r="J3" s="12"/>
      <c r="K3" s="12"/>
      <c r="L3" s="12"/>
      <c r="M3" s="13"/>
    </row>
    <row r="4" spans="3:13" x14ac:dyDescent="0.3">
      <c r="C4" s="10" t="s">
        <v>1</v>
      </c>
      <c r="D4" s="11" t="s">
        <v>15</v>
      </c>
      <c r="E4" s="14">
        <v>0.01</v>
      </c>
      <c r="F4" s="12"/>
      <c r="G4" s="12"/>
      <c r="H4" s="12"/>
      <c r="I4" s="12"/>
      <c r="J4" s="12"/>
      <c r="K4" s="12"/>
      <c r="L4" s="12"/>
      <c r="M4" s="13"/>
    </row>
    <row r="5" spans="3:13" x14ac:dyDescent="0.3">
      <c r="C5" s="10" t="s">
        <v>54</v>
      </c>
      <c r="D5" s="11" t="s">
        <v>16</v>
      </c>
      <c r="E5" s="14">
        <v>1.5E-3</v>
      </c>
      <c r="F5" s="12"/>
      <c r="G5" s="12"/>
      <c r="H5" s="12"/>
      <c r="I5" s="12"/>
      <c r="J5" s="12"/>
      <c r="K5" s="12"/>
      <c r="L5" s="12"/>
      <c r="M5" s="13"/>
    </row>
    <row r="6" spans="3:13" x14ac:dyDescent="0.3">
      <c r="C6" s="10" t="s">
        <v>55</v>
      </c>
      <c r="D6" s="11" t="s">
        <v>37</v>
      </c>
      <c r="E6" s="14">
        <v>0.05</v>
      </c>
      <c r="F6" s="12"/>
      <c r="G6" s="12"/>
      <c r="H6" s="12"/>
      <c r="I6" s="12"/>
      <c r="J6" s="12"/>
      <c r="K6" s="12"/>
      <c r="L6" s="12"/>
      <c r="M6" s="13"/>
    </row>
    <row r="7" spans="3:13" x14ac:dyDescent="0.3">
      <c r="C7" s="10" t="s">
        <v>56</v>
      </c>
      <c r="D7" s="11" t="s">
        <v>57</v>
      </c>
      <c r="E7" s="14">
        <v>0</v>
      </c>
      <c r="F7" s="12"/>
      <c r="G7" s="12"/>
      <c r="H7" s="12"/>
      <c r="I7" s="12"/>
      <c r="J7" s="12"/>
      <c r="K7" s="12"/>
      <c r="L7" s="12"/>
      <c r="M7" s="13"/>
    </row>
    <row r="8" spans="3:13" x14ac:dyDescent="0.3">
      <c r="C8" s="10" t="s">
        <v>40</v>
      </c>
      <c r="D8" s="11" t="s">
        <v>58</v>
      </c>
      <c r="E8" s="14">
        <v>2E-3</v>
      </c>
      <c r="F8" s="12"/>
      <c r="G8" s="12"/>
      <c r="H8" s="12"/>
      <c r="I8" s="12"/>
      <c r="J8" s="12"/>
      <c r="K8" s="12"/>
      <c r="L8" s="12"/>
      <c r="M8" s="13"/>
    </row>
    <row r="9" spans="3:13" ht="14.4" thickBot="1" x14ac:dyDescent="0.35">
      <c r="C9" s="10"/>
      <c r="D9" s="11"/>
      <c r="E9" s="15"/>
      <c r="F9" s="16"/>
      <c r="G9" s="17"/>
      <c r="H9" s="12"/>
      <c r="I9" s="12"/>
      <c r="J9" s="12"/>
      <c r="K9" s="12"/>
      <c r="L9" s="12"/>
      <c r="M9" s="13"/>
    </row>
    <row r="10" spans="3:13" ht="14.4" thickBot="1" x14ac:dyDescent="0.35">
      <c r="C10" s="47" t="s">
        <v>59</v>
      </c>
      <c r="D10" s="48"/>
      <c r="E10" s="49"/>
      <c r="F10" s="52" t="s">
        <v>11</v>
      </c>
      <c r="G10" s="53"/>
      <c r="H10" s="52" t="s">
        <v>12</v>
      </c>
      <c r="I10" s="53"/>
      <c r="J10" s="52" t="s">
        <v>13</v>
      </c>
      <c r="K10" s="53"/>
      <c r="L10" s="12"/>
      <c r="M10" s="13"/>
    </row>
    <row r="11" spans="3:13" x14ac:dyDescent="0.3">
      <c r="C11" s="47"/>
      <c r="D11" s="48"/>
      <c r="E11" s="48"/>
      <c r="F11" s="20" t="s">
        <v>3</v>
      </c>
      <c r="G11" s="21">
        <v>0.2</v>
      </c>
      <c r="H11" s="54" t="s">
        <v>4</v>
      </c>
      <c r="I11" s="55">
        <v>-0.2</v>
      </c>
      <c r="J11" s="54" t="s">
        <v>5</v>
      </c>
      <c r="K11" s="55">
        <v>0</v>
      </c>
      <c r="L11" s="12"/>
      <c r="M11" s="13"/>
    </row>
    <row r="12" spans="3:13" x14ac:dyDescent="0.3">
      <c r="C12" s="10" t="s">
        <v>10</v>
      </c>
      <c r="D12" s="11" t="s">
        <v>17</v>
      </c>
      <c r="E12" s="23" t="s">
        <v>27</v>
      </c>
      <c r="F12" s="36">
        <f>+$E$3</f>
        <v>5000000</v>
      </c>
      <c r="G12" s="36"/>
      <c r="H12" s="36">
        <f>+$E$3</f>
        <v>5000000</v>
      </c>
      <c r="I12" s="36"/>
      <c r="J12" s="36">
        <f>+$E$3</f>
        <v>5000000</v>
      </c>
      <c r="K12" s="36"/>
      <c r="L12" s="12"/>
      <c r="M12" s="13"/>
    </row>
    <row r="13" spans="3:13" x14ac:dyDescent="0.3">
      <c r="C13" s="10" t="s">
        <v>31</v>
      </c>
      <c r="D13" s="11" t="s">
        <v>18</v>
      </c>
      <c r="E13" s="23" t="s">
        <v>28</v>
      </c>
      <c r="F13" s="36">
        <f>F12*G11</f>
        <v>1000000</v>
      </c>
      <c r="G13" s="36"/>
      <c r="H13" s="36">
        <f>H12*I11</f>
        <v>-1000000</v>
      </c>
      <c r="I13" s="36"/>
      <c r="J13" s="43">
        <f>J12*K11</f>
        <v>0</v>
      </c>
      <c r="K13" s="43"/>
      <c r="L13" s="12"/>
      <c r="M13" s="13"/>
    </row>
    <row r="14" spans="3:13" x14ac:dyDescent="0.3">
      <c r="C14" s="10" t="s">
        <v>6</v>
      </c>
      <c r="D14" s="11" t="s">
        <v>19</v>
      </c>
      <c r="E14" s="23" t="s">
        <v>29</v>
      </c>
      <c r="F14" s="36">
        <f>F12+F13</f>
        <v>6000000</v>
      </c>
      <c r="G14" s="36"/>
      <c r="H14" s="36">
        <f>H12+H13</f>
        <v>4000000</v>
      </c>
      <c r="I14" s="36"/>
      <c r="J14" s="36">
        <f>J12+J13</f>
        <v>5000000</v>
      </c>
      <c r="K14" s="36"/>
      <c r="L14" s="12"/>
      <c r="M14" s="13"/>
    </row>
    <row r="15" spans="3:13" x14ac:dyDescent="0.3">
      <c r="C15" s="38"/>
      <c r="D15" s="39"/>
      <c r="E15" s="39"/>
      <c r="F15" s="39"/>
      <c r="G15" s="39"/>
      <c r="H15" s="39"/>
      <c r="I15" s="39"/>
      <c r="J15" s="39"/>
      <c r="K15" s="39"/>
      <c r="L15" s="12"/>
      <c r="M15" s="13"/>
    </row>
    <row r="16" spans="3:13" x14ac:dyDescent="0.3">
      <c r="C16" s="10" t="s">
        <v>60</v>
      </c>
      <c r="D16" s="11" t="s">
        <v>20</v>
      </c>
      <c r="E16" s="23" t="s">
        <v>30</v>
      </c>
      <c r="F16" s="45">
        <f>(F12+F14)/2</f>
        <v>5500000</v>
      </c>
      <c r="G16" s="45"/>
      <c r="H16" s="45">
        <f>(H12+H14)/2</f>
        <v>4500000</v>
      </c>
      <c r="I16" s="45"/>
      <c r="J16" s="45">
        <f>(J12+J14)/2</f>
        <v>5000000</v>
      </c>
      <c r="K16" s="45"/>
      <c r="L16" s="12"/>
      <c r="M16" s="13"/>
    </row>
    <row r="17" spans="3:13" x14ac:dyDescent="0.3">
      <c r="C17" s="38"/>
      <c r="D17" s="39"/>
      <c r="E17" s="39"/>
      <c r="F17" s="39"/>
      <c r="G17" s="39"/>
      <c r="H17" s="39"/>
      <c r="I17" s="39"/>
      <c r="J17" s="39"/>
      <c r="K17" s="39"/>
      <c r="L17" s="12"/>
      <c r="M17" s="13"/>
    </row>
    <row r="18" spans="3:13" x14ac:dyDescent="0.3">
      <c r="C18" s="10" t="s">
        <v>32</v>
      </c>
      <c r="D18" s="11" t="s">
        <v>21</v>
      </c>
      <c r="E18" s="23" t="s">
        <v>39</v>
      </c>
      <c r="F18" s="36">
        <f>+F16*-$E$5</f>
        <v>-8250</v>
      </c>
      <c r="G18" s="36"/>
      <c r="H18" s="36">
        <f>+H16*-$E$5</f>
        <v>-6750</v>
      </c>
      <c r="I18" s="36"/>
      <c r="J18" s="36">
        <f>+J16*-$E$5</f>
        <v>-7500</v>
      </c>
      <c r="K18" s="36"/>
      <c r="L18" s="12"/>
      <c r="M18" s="13"/>
    </row>
    <row r="19" spans="3:13" x14ac:dyDescent="0.3">
      <c r="C19" s="10" t="s">
        <v>40</v>
      </c>
      <c r="D19" s="11" t="s">
        <v>22</v>
      </c>
      <c r="E19" s="23" t="s">
        <v>61</v>
      </c>
      <c r="F19" s="36">
        <f>+F16*-$E$8</f>
        <v>-11000</v>
      </c>
      <c r="G19" s="36"/>
      <c r="H19" s="36">
        <f>+H16*-$E$8</f>
        <v>-9000</v>
      </c>
      <c r="I19" s="36"/>
      <c r="J19" s="36">
        <f>+J16*-$E$8</f>
        <v>-10000</v>
      </c>
      <c r="K19" s="36"/>
      <c r="L19" s="12"/>
      <c r="M19" s="13"/>
    </row>
    <row r="20" spans="3:13" ht="27.6" x14ac:dyDescent="0.3">
      <c r="C20" s="10" t="s">
        <v>33</v>
      </c>
      <c r="D20" s="11" t="s">
        <v>23</v>
      </c>
      <c r="E20" s="15" t="s">
        <v>42</v>
      </c>
      <c r="F20" s="36">
        <f>+(F16+F18+F19)*-$E$4</f>
        <v>-54807.5</v>
      </c>
      <c r="G20" s="36"/>
      <c r="H20" s="36">
        <f>+(H16+H18+H19)*-$E$4</f>
        <v>-44842.5</v>
      </c>
      <c r="I20" s="36"/>
      <c r="J20" s="36">
        <f>+(J16+J18+J19)*-$E$4</f>
        <v>-49825</v>
      </c>
      <c r="K20" s="36"/>
      <c r="L20" s="12"/>
      <c r="M20" s="13"/>
    </row>
    <row r="21" spans="3:13" x14ac:dyDescent="0.3">
      <c r="C21" s="10" t="s">
        <v>62</v>
      </c>
      <c r="D21" s="11" t="s">
        <v>24</v>
      </c>
      <c r="E21" s="15" t="s">
        <v>43</v>
      </c>
      <c r="F21" s="36">
        <f>+F18+F20+F19</f>
        <v>-74057.5</v>
      </c>
      <c r="G21" s="36"/>
      <c r="H21" s="36">
        <f>+H18+H20+H19</f>
        <v>-60592.5</v>
      </c>
      <c r="I21" s="36"/>
      <c r="J21" s="36">
        <f>+J18+J20+J19</f>
        <v>-67325</v>
      </c>
      <c r="K21" s="36"/>
      <c r="L21" s="12"/>
      <c r="M21" s="13"/>
    </row>
    <row r="22" spans="3:13" x14ac:dyDescent="0.3">
      <c r="C22" s="38"/>
      <c r="D22" s="39"/>
      <c r="E22" s="39"/>
      <c r="F22" s="39"/>
      <c r="G22" s="39"/>
      <c r="H22" s="39"/>
      <c r="I22" s="39"/>
      <c r="J22" s="39"/>
      <c r="K22" s="39"/>
      <c r="L22" s="12"/>
      <c r="M22" s="13"/>
    </row>
    <row r="23" spans="3:13" x14ac:dyDescent="0.3">
      <c r="C23" s="10" t="s">
        <v>63</v>
      </c>
      <c r="D23" s="11" t="s">
        <v>25</v>
      </c>
      <c r="E23" s="15" t="s">
        <v>49</v>
      </c>
      <c r="F23" s="36">
        <f>F14+F21</f>
        <v>5925942.5</v>
      </c>
      <c r="G23" s="36"/>
      <c r="H23" s="36">
        <f>H14+H21</f>
        <v>3939407.5</v>
      </c>
      <c r="I23" s="36"/>
      <c r="J23" s="36">
        <f>J14+J21</f>
        <v>4932675</v>
      </c>
      <c r="K23" s="36"/>
      <c r="L23" s="12"/>
      <c r="M23" s="13"/>
    </row>
    <row r="24" spans="3:13" ht="41.4" x14ac:dyDescent="0.3">
      <c r="C24" s="10" t="s">
        <v>64</v>
      </c>
      <c r="D24" s="11" t="s">
        <v>26</v>
      </c>
      <c r="E24" s="15"/>
      <c r="F24" s="36">
        <f>F12</f>
        <v>5000000</v>
      </c>
      <c r="G24" s="36"/>
      <c r="H24" s="36">
        <f>H12</f>
        <v>5000000</v>
      </c>
      <c r="I24" s="36"/>
      <c r="J24" s="36">
        <f>J12</f>
        <v>5000000</v>
      </c>
      <c r="K24" s="36"/>
      <c r="L24" s="12"/>
      <c r="M24" s="13"/>
    </row>
    <row r="25" spans="3:13" x14ac:dyDescent="0.3">
      <c r="C25" s="56" t="s">
        <v>65</v>
      </c>
      <c r="D25" s="11" t="s">
        <v>66</v>
      </c>
      <c r="E25" s="57" t="s">
        <v>67</v>
      </c>
      <c r="F25" s="36">
        <f>(F24*$E$7)</f>
        <v>0</v>
      </c>
      <c r="G25" s="36"/>
      <c r="H25" s="36">
        <f>(H24*$E$7)</f>
        <v>0</v>
      </c>
      <c r="I25" s="36"/>
      <c r="J25" s="36">
        <f>(J24*$E$7)</f>
        <v>0</v>
      </c>
      <c r="K25" s="36"/>
      <c r="L25" s="12"/>
      <c r="M25" s="13"/>
    </row>
    <row r="26" spans="3:13" ht="41.4" x14ac:dyDescent="0.3">
      <c r="C26" s="10" t="s">
        <v>68</v>
      </c>
      <c r="D26" s="11" t="s">
        <v>69</v>
      </c>
      <c r="E26" s="15" t="s">
        <v>70</v>
      </c>
      <c r="F26" s="36" t="str">
        <f>IF(F23&gt;(F24+F25),("Yes"),("No Pfee"))</f>
        <v>Yes</v>
      </c>
      <c r="G26" s="36"/>
      <c r="H26" s="36" t="str">
        <f>IF(H23&gt;(H24+H25),("Yes"),("No Pfee"))</f>
        <v>No Pfee</v>
      </c>
      <c r="I26" s="36"/>
      <c r="J26" s="36" t="str">
        <f>IF(J23&gt;(J24+J25),("Yes"),("No Pfee"))</f>
        <v>No Pfee</v>
      </c>
      <c r="K26" s="36"/>
      <c r="L26" s="12"/>
      <c r="M26" s="13"/>
    </row>
    <row r="27" spans="3:13" x14ac:dyDescent="0.3">
      <c r="C27" s="58" t="s">
        <v>71</v>
      </c>
      <c r="D27" s="59"/>
      <c r="E27" s="59"/>
      <c r="F27" s="59"/>
      <c r="G27" s="59"/>
      <c r="H27" s="59"/>
      <c r="I27" s="59"/>
      <c r="J27" s="59"/>
      <c r="K27" s="59"/>
      <c r="L27" s="12"/>
      <c r="M27" s="13"/>
    </row>
    <row r="28" spans="3:13" x14ac:dyDescent="0.3">
      <c r="C28" s="10" t="s">
        <v>72</v>
      </c>
      <c r="D28" s="11" t="s">
        <v>73</v>
      </c>
      <c r="E28" s="15" t="s">
        <v>74</v>
      </c>
      <c r="F28" s="36">
        <f>+IF(F26="Yes",(F23-F24-F25),(0))</f>
        <v>925942.5</v>
      </c>
      <c r="G28" s="36"/>
      <c r="H28" s="36">
        <f>+IF(H26="Yes",(H23-H24-H25),(0))</f>
        <v>0</v>
      </c>
      <c r="I28" s="36"/>
      <c r="J28" s="36">
        <f>+IF(J26="Yes",(J23-J24-J25),(0))</f>
        <v>0</v>
      </c>
      <c r="K28" s="36"/>
      <c r="L28" s="12"/>
      <c r="M28" s="13"/>
    </row>
    <row r="29" spans="3:13" x14ac:dyDescent="0.3">
      <c r="C29" s="56" t="s">
        <v>75</v>
      </c>
      <c r="D29" s="11" t="s">
        <v>76</v>
      </c>
      <c r="E29" s="57" t="s">
        <v>77</v>
      </c>
      <c r="F29" s="36">
        <f>+F28*-$E$6</f>
        <v>-46297.125</v>
      </c>
      <c r="G29" s="36"/>
      <c r="H29" s="36">
        <f>+H28*-$E$6</f>
        <v>0</v>
      </c>
      <c r="I29" s="36"/>
      <c r="J29" s="36">
        <f>+J28*-$E$6</f>
        <v>0</v>
      </c>
      <c r="K29" s="36"/>
      <c r="L29" s="12"/>
      <c r="M29" s="13"/>
    </row>
    <row r="30" spans="3:13" x14ac:dyDescent="0.3">
      <c r="C30" s="26"/>
      <c r="D30" s="11"/>
      <c r="E30" s="11"/>
      <c r="F30" s="11"/>
      <c r="G30" s="11"/>
      <c r="H30" s="11"/>
      <c r="I30" s="11"/>
      <c r="J30" s="11"/>
      <c r="K30" s="11"/>
      <c r="L30" s="12"/>
      <c r="M30" s="13"/>
    </row>
    <row r="31" spans="3:13" ht="27.6" x14ac:dyDescent="0.3">
      <c r="C31" s="10" t="s">
        <v>78</v>
      </c>
      <c r="D31" s="11" t="s">
        <v>79</v>
      </c>
      <c r="E31" s="15" t="s">
        <v>80</v>
      </c>
      <c r="F31" s="36">
        <f>+F23+F29</f>
        <v>5879645.375</v>
      </c>
      <c r="G31" s="36"/>
      <c r="H31" s="36">
        <f>+H23+H29</f>
        <v>3939407.5</v>
      </c>
      <c r="I31" s="36"/>
      <c r="J31" s="36">
        <f>+J23+J29</f>
        <v>4932675</v>
      </c>
      <c r="K31" s="36"/>
      <c r="L31" s="12"/>
      <c r="M31" s="13"/>
    </row>
    <row r="32" spans="3:13" x14ac:dyDescent="0.3">
      <c r="C32" s="10" t="s">
        <v>9</v>
      </c>
      <c r="D32" s="11" t="s">
        <v>81</v>
      </c>
      <c r="E32" s="15" t="s">
        <v>82</v>
      </c>
      <c r="F32" s="41">
        <f>+F31/F12-1</f>
        <v>0.17592907499999999</v>
      </c>
      <c r="G32" s="41"/>
      <c r="H32" s="41">
        <f>+H31/H12-1</f>
        <v>-0.21211849999999999</v>
      </c>
      <c r="I32" s="41"/>
      <c r="J32" s="41">
        <f>+J31/J12-1</f>
        <v>-1.3464999999999949E-2</v>
      </c>
      <c r="K32" s="41"/>
      <c r="L32" s="12"/>
      <c r="M32" s="13"/>
    </row>
    <row r="33" spans="2:13" x14ac:dyDescent="0.3">
      <c r="C33" s="26"/>
      <c r="D33" s="11"/>
      <c r="E33" s="11"/>
      <c r="F33" s="11"/>
      <c r="G33" s="11"/>
      <c r="H33" s="11"/>
      <c r="I33" s="11"/>
      <c r="J33" s="11"/>
      <c r="K33" s="11"/>
      <c r="L33" s="12"/>
      <c r="M33" s="13"/>
    </row>
    <row r="34" spans="2:13" ht="27.6" x14ac:dyDescent="0.3">
      <c r="C34" s="10" t="s">
        <v>83</v>
      </c>
      <c r="D34" s="11" t="s">
        <v>84</v>
      </c>
      <c r="E34" s="15" t="s">
        <v>85</v>
      </c>
      <c r="F34" s="36">
        <f>+MAX(F24,F31)</f>
        <v>5879645.375</v>
      </c>
      <c r="G34" s="36"/>
      <c r="H34" s="36">
        <f>+MAX(H24,H31)</f>
        <v>5000000</v>
      </c>
      <c r="I34" s="36"/>
      <c r="J34" s="36">
        <f>+MAX(J24,J31)</f>
        <v>5000000</v>
      </c>
      <c r="K34" s="36"/>
      <c r="L34" s="12"/>
      <c r="M34" s="13"/>
    </row>
    <row r="35" spans="2:13" ht="41.4" x14ac:dyDescent="0.3">
      <c r="C35" s="10" t="s">
        <v>86</v>
      </c>
      <c r="D35" s="11" t="s">
        <v>84</v>
      </c>
      <c r="E35" s="15" t="s">
        <v>87</v>
      </c>
      <c r="F35" s="36">
        <f>+MAX(F23,F24)</f>
        <v>5925942.5</v>
      </c>
      <c r="G35" s="36"/>
      <c r="H35" s="36">
        <f>+MAX(H23,H24)</f>
        <v>5000000</v>
      </c>
      <c r="I35" s="36"/>
      <c r="J35" s="36">
        <f>+MAX(J23,J24)</f>
        <v>5000000</v>
      </c>
      <c r="K35" s="36"/>
      <c r="L35" s="12"/>
      <c r="M35" s="13"/>
    </row>
    <row r="36" spans="2:13" x14ac:dyDescent="0.3">
      <c r="C36" s="10"/>
      <c r="D36" s="11"/>
      <c r="E36" s="15"/>
      <c r="F36" s="12"/>
      <c r="G36" s="12"/>
      <c r="H36" s="12"/>
      <c r="I36" s="12"/>
      <c r="J36" s="12"/>
      <c r="K36" s="12"/>
      <c r="L36" s="12"/>
      <c r="M36" s="13"/>
    </row>
    <row r="37" spans="2:13" ht="14.4" thickBot="1" x14ac:dyDescent="0.35">
      <c r="B37" s="60"/>
      <c r="C37" s="61" t="s">
        <v>51</v>
      </c>
      <c r="D37" s="62"/>
      <c r="E37" s="63"/>
      <c r="F37" s="63"/>
      <c r="G37" s="63"/>
      <c r="H37" s="63"/>
      <c r="I37" s="63"/>
      <c r="J37" s="63"/>
      <c r="K37" s="63"/>
      <c r="L37" s="63"/>
      <c r="M37" s="64"/>
    </row>
    <row r="38" spans="2:13" ht="34.5" customHeight="1" thickBot="1" x14ac:dyDescent="0.35">
      <c r="B38" s="65">
        <v>1</v>
      </c>
      <c r="C38" s="27" t="s">
        <v>53</v>
      </c>
      <c r="D38" s="28"/>
      <c r="E38" s="28"/>
      <c r="F38" s="28"/>
      <c r="G38" s="28"/>
      <c r="H38" s="28"/>
      <c r="I38" s="28"/>
      <c r="J38" s="28"/>
      <c r="K38" s="28"/>
      <c r="L38" s="28"/>
      <c r="M38" s="29"/>
    </row>
    <row r="39" spans="2:13" ht="33.75" customHeight="1" thickBot="1" x14ac:dyDescent="0.35">
      <c r="B39" s="65">
        <f t="shared" ref="B39:B48" si="0">+B38+1</f>
        <v>2</v>
      </c>
      <c r="C39" s="27" t="s">
        <v>45</v>
      </c>
      <c r="D39" s="28"/>
      <c r="E39" s="28"/>
      <c r="F39" s="28"/>
      <c r="G39" s="28"/>
      <c r="H39" s="28"/>
      <c r="I39" s="28"/>
      <c r="J39" s="28"/>
      <c r="K39" s="28"/>
      <c r="L39" s="28"/>
      <c r="M39" s="29"/>
    </row>
    <row r="40" spans="2:13" ht="13.5" customHeight="1" thickBot="1" x14ac:dyDescent="0.35">
      <c r="B40" s="65">
        <f t="shared" si="0"/>
        <v>3</v>
      </c>
      <c r="C40" s="27" t="s">
        <v>44</v>
      </c>
      <c r="D40" s="28"/>
      <c r="E40" s="28"/>
      <c r="F40" s="28"/>
      <c r="G40" s="28"/>
      <c r="H40" s="28"/>
      <c r="I40" s="28"/>
      <c r="J40" s="28"/>
      <c r="K40" s="28"/>
      <c r="L40" s="28"/>
      <c r="M40" s="29"/>
    </row>
    <row r="41" spans="2:13" ht="35.25" customHeight="1" thickBot="1" x14ac:dyDescent="0.35">
      <c r="B41" s="65">
        <f t="shared" si="0"/>
        <v>4</v>
      </c>
      <c r="C41" s="27" t="s">
        <v>35</v>
      </c>
      <c r="D41" s="28"/>
      <c r="E41" s="28"/>
      <c r="F41" s="28"/>
      <c r="G41" s="28"/>
      <c r="H41" s="28"/>
      <c r="I41" s="28"/>
      <c r="J41" s="28"/>
      <c r="K41" s="28"/>
      <c r="L41" s="28"/>
      <c r="M41" s="29"/>
    </row>
    <row r="42" spans="2:13" ht="33" customHeight="1" thickBot="1" x14ac:dyDescent="0.35">
      <c r="B42" s="65">
        <f t="shared" si="0"/>
        <v>5</v>
      </c>
      <c r="C42" s="27" t="s">
        <v>46</v>
      </c>
      <c r="D42" s="28"/>
      <c r="E42" s="28"/>
      <c r="F42" s="28"/>
      <c r="G42" s="28"/>
      <c r="H42" s="28"/>
      <c r="I42" s="28"/>
      <c r="J42" s="28"/>
      <c r="K42" s="28"/>
      <c r="L42" s="28"/>
      <c r="M42" s="29"/>
    </row>
    <row r="43" spans="2:13" ht="14.4" thickBot="1" x14ac:dyDescent="0.35">
      <c r="B43" s="65">
        <f t="shared" si="0"/>
        <v>6</v>
      </c>
      <c r="C43" s="27" t="s">
        <v>38</v>
      </c>
      <c r="D43" s="28"/>
      <c r="E43" s="28"/>
      <c r="F43" s="28"/>
      <c r="G43" s="28"/>
      <c r="H43" s="28"/>
      <c r="I43" s="28"/>
      <c r="J43" s="28"/>
      <c r="K43" s="28"/>
      <c r="L43" s="28"/>
      <c r="M43" s="29"/>
    </row>
    <row r="44" spans="2:13" ht="45.75" customHeight="1" thickBot="1" x14ac:dyDescent="0.35">
      <c r="B44" s="65">
        <f t="shared" si="0"/>
        <v>7</v>
      </c>
      <c r="C44" s="27" t="s">
        <v>88</v>
      </c>
      <c r="D44" s="28"/>
      <c r="E44" s="28"/>
      <c r="F44" s="28"/>
      <c r="G44" s="28"/>
      <c r="H44" s="28"/>
      <c r="I44" s="28"/>
      <c r="J44" s="28"/>
      <c r="K44" s="28"/>
      <c r="L44" s="28"/>
      <c r="M44" s="29"/>
    </row>
    <row r="45" spans="2:13" ht="48" customHeight="1" thickBot="1" x14ac:dyDescent="0.35">
      <c r="B45" s="65">
        <f t="shared" si="0"/>
        <v>8</v>
      </c>
      <c r="C45" s="27" t="s">
        <v>89</v>
      </c>
      <c r="D45" s="28"/>
      <c r="E45" s="28"/>
      <c r="F45" s="28"/>
      <c r="G45" s="28"/>
      <c r="H45" s="28"/>
      <c r="I45" s="28"/>
      <c r="J45" s="28"/>
      <c r="K45" s="28"/>
      <c r="L45" s="28"/>
      <c r="M45" s="29"/>
    </row>
    <row r="46" spans="2:13" ht="15" customHeight="1" thickBot="1" x14ac:dyDescent="0.35">
      <c r="B46" s="65">
        <f t="shared" si="0"/>
        <v>9</v>
      </c>
      <c r="C46" s="66" t="s">
        <v>90</v>
      </c>
      <c r="D46" s="67"/>
      <c r="E46" s="67"/>
      <c r="F46" s="67"/>
      <c r="G46" s="67"/>
      <c r="H46" s="67"/>
      <c r="I46" s="67"/>
      <c r="J46" s="67"/>
      <c r="K46" s="67"/>
      <c r="L46" s="67"/>
      <c r="M46" s="68"/>
    </row>
    <row r="47" spans="2:13" ht="15" customHeight="1" thickBot="1" x14ac:dyDescent="0.35">
      <c r="B47" s="65">
        <f t="shared" si="0"/>
        <v>10</v>
      </c>
      <c r="C47" s="66" t="s">
        <v>91</v>
      </c>
      <c r="D47" s="67"/>
      <c r="E47" s="67"/>
      <c r="F47" s="67"/>
      <c r="G47" s="67"/>
      <c r="H47" s="67"/>
      <c r="I47" s="67"/>
      <c r="J47" s="67"/>
      <c r="K47" s="67"/>
      <c r="L47" s="67"/>
      <c r="M47" s="68"/>
    </row>
    <row r="48" spans="2:13" ht="15" customHeight="1" thickBot="1" x14ac:dyDescent="0.35">
      <c r="B48" s="65">
        <f t="shared" si="0"/>
        <v>11</v>
      </c>
      <c r="C48" s="66" t="s">
        <v>48</v>
      </c>
      <c r="D48" s="67"/>
      <c r="E48" s="67"/>
      <c r="F48" s="67"/>
      <c r="G48" s="67"/>
      <c r="H48" s="67"/>
      <c r="I48" s="67"/>
      <c r="J48" s="67"/>
      <c r="K48" s="67"/>
      <c r="L48" s="67"/>
      <c r="M48" s="68"/>
    </row>
    <row r="49" spans="2:13" ht="15" customHeight="1" thickBot="1" x14ac:dyDescent="0.35">
      <c r="B49" s="65">
        <v>12</v>
      </c>
      <c r="C49" s="66" t="s">
        <v>52</v>
      </c>
      <c r="D49" s="67"/>
      <c r="E49" s="67"/>
      <c r="F49" s="67"/>
      <c r="G49" s="67"/>
      <c r="H49" s="67"/>
      <c r="I49" s="67"/>
      <c r="J49" s="67"/>
      <c r="K49" s="67"/>
      <c r="L49" s="67"/>
      <c r="M49" s="68"/>
    </row>
  </sheetData>
  <mergeCells count="74">
    <mergeCell ref="C47:M47"/>
    <mergeCell ref="C48:M48"/>
    <mergeCell ref="C49:M49"/>
    <mergeCell ref="C41:M41"/>
    <mergeCell ref="C42:M42"/>
    <mergeCell ref="C43:M43"/>
    <mergeCell ref="C44:M44"/>
    <mergeCell ref="C45:M45"/>
    <mergeCell ref="C46:M46"/>
    <mergeCell ref="F35:G35"/>
    <mergeCell ref="H35:I35"/>
    <mergeCell ref="J35:K35"/>
    <mergeCell ref="C38:M38"/>
    <mergeCell ref="C39:M39"/>
    <mergeCell ref="C40:M40"/>
    <mergeCell ref="F32:G32"/>
    <mergeCell ref="H32:I32"/>
    <mergeCell ref="J32:K32"/>
    <mergeCell ref="F34:G34"/>
    <mergeCell ref="H34:I34"/>
    <mergeCell ref="J34:K34"/>
    <mergeCell ref="F29:G29"/>
    <mergeCell ref="H29:I29"/>
    <mergeCell ref="J29:K29"/>
    <mergeCell ref="F31:G31"/>
    <mergeCell ref="H31:I31"/>
    <mergeCell ref="J31:K31"/>
    <mergeCell ref="F26:G26"/>
    <mergeCell ref="H26:I26"/>
    <mergeCell ref="J26:K26"/>
    <mergeCell ref="C27:K27"/>
    <mergeCell ref="F28:G28"/>
    <mergeCell ref="H28:I28"/>
    <mergeCell ref="J28:K28"/>
    <mergeCell ref="F24:G24"/>
    <mergeCell ref="H24:I24"/>
    <mergeCell ref="J24:K24"/>
    <mergeCell ref="F25:G25"/>
    <mergeCell ref="H25:I25"/>
    <mergeCell ref="J25:K25"/>
    <mergeCell ref="F21:G21"/>
    <mergeCell ref="H21:I21"/>
    <mergeCell ref="J21:K21"/>
    <mergeCell ref="C22:K22"/>
    <mergeCell ref="F23:G23"/>
    <mergeCell ref="H23:I23"/>
    <mergeCell ref="J23:K23"/>
    <mergeCell ref="F19:G19"/>
    <mergeCell ref="H19:I19"/>
    <mergeCell ref="J19:K19"/>
    <mergeCell ref="F20:G20"/>
    <mergeCell ref="H20:I20"/>
    <mergeCell ref="J20:K20"/>
    <mergeCell ref="C15:K15"/>
    <mergeCell ref="F16:G16"/>
    <mergeCell ref="H16:I16"/>
    <mergeCell ref="J16:K16"/>
    <mergeCell ref="C17:K17"/>
    <mergeCell ref="F18:G18"/>
    <mergeCell ref="H18:I18"/>
    <mergeCell ref="J18:K18"/>
    <mergeCell ref="F13:G13"/>
    <mergeCell ref="H13:I13"/>
    <mergeCell ref="J13:K13"/>
    <mergeCell ref="F14:G14"/>
    <mergeCell ref="H14:I14"/>
    <mergeCell ref="J14:K14"/>
    <mergeCell ref="C10:E11"/>
    <mergeCell ref="F10:G10"/>
    <mergeCell ref="H10:I10"/>
    <mergeCell ref="J10:K10"/>
    <mergeCell ref="F12:G12"/>
    <mergeCell ref="H12:I12"/>
    <mergeCell ref="J12:K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Fixed Fees</vt:lpstr>
      <vt:lpstr>Hybrid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ADMIN</cp:lastModifiedBy>
  <cp:lastPrinted>2024-07-29T09:59:59Z</cp:lastPrinted>
  <dcterms:created xsi:type="dcterms:W3CDTF">2024-06-06T09:43:50Z</dcterms:created>
  <dcterms:modified xsi:type="dcterms:W3CDTF">2024-11-28T10:02:46Z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